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  <sheet name="Feuil2" sheetId="2" r:id="rId2"/>
    <sheet name="Feuil3" sheetId="3" r:id="rId3"/>
  </sheets>
  <definedNames>
    <definedName name="alpha">'Feuil1'!$B$32</definedName>
    <definedName name="C_">'Feuil1'!$B$9</definedName>
    <definedName name="Fb">'Feuil1'!$B$40</definedName>
    <definedName name="Fc">'Feuil1'!$B$21</definedName>
    <definedName name="Fh">'Feuil1'!$B$39</definedName>
    <definedName name="Fs">'Feuil1'!$B$13</definedName>
    <definedName name="Nb">'Feuil1'!$B$20</definedName>
    <definedName name="Qep">'Feuil1'!$B$34</definedName>
    <definedName name="Qes">'Feuil1'!$B$16</definedName>
    <definedName name="Qmp">'Feuil1'!$B$35</definedName>
    <definedName name="Qms">'Feuil1'!$B$17</definedName>
    <definedName name="Qp">'Feuil1'!$B$31</definedName>
    <definedName name="Qt">'Feuil1'!$B$36</definedName>
    <definedName name="S0">'Feuil1'!$B$23</definedName>
    <definedName name="Sd">'Feuil1'!$B$14</definedName>
    <definedName name="T">'Feuil1'!$B$22</definedName>
    <definedName name="Vas">'Feuil1'!$B$26</definedName>
    <definedName name="Vb">'Feuil1'!$B$33</definedName>
    <definedName name="wb">'Feuil1'!$B$42</definedName>
    <definedName name="wc">'Feuil1'!$B$28</definedName>
    <definedName name="wh">'Feuil1'!$B$41</definedName>
    <definedName name="wp">'Feuil1'!$B$30</definedName>
    <definedName name="ws">'Feuil1'!$B$27</definedName>
  </definedNames>
  <calcPr fullCalcOnLoad="1"/>
</workbook>
</file>

<file path=xl/sharedStrings.xml><?xml version="1.0" encoding="utf-8"?>
<sst xmlns="http://schemas.openxmlformats.org/spreadsheetml/2006/main" count="78" uniqueCount="71">
  <si>
    <t>Calcul du volume de l'enceinte arrière de la fréquence de coupure haute et basse d'un pavillon</t>
  </si>
  <si>
    <t>a partir de la surface de gorge et du facteur de forme</t>
  </si>
  <si>
    <t>J. Fourcade</t>
  </si>
  <si>
    <t>Les paramètres à saisir sont dans les cases de courleur bleues.</t>
  </si>
  <si>
    <t>Les résultats dans les cellules de couleur jaune.</t>
  </si>
  <si>
    <t>Paramètre physique</t>
  </si>
  <si>
    <t>C</t>
  </si>
  <si>
    <t>m/s</t>
  </si>
  <si>
    <t>Vitesse de propagation des ondes acoustiques</t>
  </si>
  <si>
    <t>Paramètre de Thiele/Small du Haut-Parleur</t>
  </si>
  <si>
    <t>Type</t>
  </si>
  <si>
    <t>Type de HP</t>
  </si>
  <si>
    <t>Fs</t>
  </si>
  <si>
    <t>hz</t>
  </si>
  <si>
    <t>Fréquence de résonance du Haut-Parleur</t>
  </si>
  <si>
    <t>Sd</t>
  </si>
  <si>
    <r>
      <rPr>
        <sz val="10"/>
        <rFont val="Arial"/>
        <family val="2"/>
      </rPr>
      <t>cm</t>
    </r>
    <r>
      <rPr>
        <vertAlign val="superscript"/>
        <sz val="10"/>
        <rFont val="Arial"/>
        <family val="2"/>
      </rPr>
      <t>2</t>
    </r>
  </si>
  <si>
    <t>Surface projeté du diaphragme</t>
  </si>
  <si>
    <t>Vas</t>
  </si>
  <si>
    <t>l</t>
  </si>
  <si>
    <t>Volume d'air de même compliance que la suspension (litres)</t>
  </si>
  <si>
    <t>Qes</t>
  </si>
  <si>
    <t>Facteur de qualité électrique</t>
  </si>
  <si>
    <t>Qms</t>
  </si>
  <si>
    <t>Facteur de qualité mécanique</t>
  </si>
  <si>
    <t>Paramètre d'optimisation du pavillon</t>
  </si>
  <si>
    <t>Nb</t>
  </si>
  <si>
    <t>Nombre de Haut-Parleurs</t>
  </si>
  <si>
    <t>Fc</t>
  </si>
  <si>
    <t>Fréquence de coupure du pavillon</t>
  </si>
  <si>
    <t>T</t>
  </si>
  <si>
    <t>Facteur de forme du pavillon</t>
  </si>
  <si>
    <t>Sg</t>
  </si>
  <si>
    <t>Surface de la gorge du pavillon</t>
  </si>
  <si>
    <t>Résultats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</si>
  <si>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</si>
  <si>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Volume d'air de même compliance que la suspension en m</t>
    </r>
    <r>
      <rPr>
        <vertAlign val="superscript"/>
        <sz val="10"/>
        <rFont val="Arial"/>
        <family val="2"/>
      </rPr>
      <t>3</t>
    </r>
  </si>
  <si>
    <r>
      <rPr>
        <sz val="10"/>
        <rFont val="Symbol"/>
        <family val="1"/>
      </rPr>
      <t>w</t>
    </r>
    <r>
      <rPr>
        <sz val="10"/>
        <rFont val="Arial"/>
        <family val="2"/>
      </rPr>
      <t>s</t>
    </r>
  </si>
  <si>
    <t>Pulsation associée à Fs</t>
  </si>
  <si>
    <r>
      <rPr>
        <sz val="10"/>
        <rFont val="Symbol"/>
        <family val="1"/>
      </rPr>
      <t>w</t>
    </r>
    <r>
      <rPr>
        <sz val="10"/>
        <rFont val="Arial"/>
        <family val="2"/>
      </rPr>
      <t>c</t>
    </r>
  </si>
  <si>
    <t>Pulsation associée à Fc</t>
  </si>
  <si>
    <t>Fp</t>
  </si>
  <si>
    <t>Fréquence de résonance du Haut-Parleur chargé par l'enceinte close arrière</t>
  </si>
  <si>
    <r>
      <rPr>
        <sz val="10"/>
        <rFont val="Symbol"/>
        <family val="1"/>
      </rPr>
      <t>w</t>
    </r>
    <r>
      <rPr>
        <sz val="10"/>
        <rFont val="Arial"/>
        <family val="2"/>
      </rPr>
      <t>p</t>
    </r>
  </si>
  <si>
    <t>Pulsation associée à Fp</t>
  </si>
  <si>
    <t>Qp</t>
  </si>
  <si>
    <t>Facteur de qualité acoustique du pavillon</t>
  </si>
  <si>
    <t>a</t>
  </si>
  <si>
    <t>Facteur de compliance</t>
  </si>
  <si>
    <t>Vb</t>
  </si>
  <si>
    <t>Volume de l'enceinte close arrière en litre</t>
  </si>
  <si>
    <t>Qep</t>
  </si>
  <si>
    <t>Facteur de qualité électrique du Haut-Parleur à pavillon</t>
  </si>
  <si>
    <t>Qmp</t>
  </si>
  <si>
    <t>Facteur de qualité mécanique du Haut-Parleur à pavillon</t>
  </si>
  <si>
    <t>Qt</t>
  </si>
  <si>
    <t>Facteur de qualité total du Haut-Parleur à pavillon</t>
  </si>
  <si>
    <t>K</t>
  </si>
  <si>
    <t>Rapport entre la surface de de la gorge et la surface du diaphragme</t>
  </si>
  <si>
    <t>h</t>
  </si>
  <si>
    <t>%</t>
  </si>
  <si>
    <t>Rendement</t>
  </si>
  <si>
    <t>Fh</t>
  </si>
  <si>
    <t xml:space="preserve">Fréquence de coupure haute </t>
  </si>
  <si>
    <t>Fb</t>
  </si>
  <si>
    <t xml:space="preserve">Fréquence de coupure basse </t>
  </si>
  <si>
    <r>
      <rPr>
        <sz val="10"/>
        <rFont val="Symbol"/>
        <family val="1"/>
      </rPr>
      <t>w</t>
    </r>
    <r>
      <rPr>
        <sz val="10"/>
        <rFont val="Arial"/>
        <family val="2"/>
      </rPr>
      <t>h</t>
    </r>
  </si>
  <si>
    <t>Pulsation associée à Fh</t>
  </si>
  <si>
    <r>
      <rPr>
        <sz val="10"/>
        <rFont val="Symbol"/>
        <family val="1"/>
      </rPr>
      <t>w</t>
    </r>
    <r>
      <rPr>
        <sz val="10"/>
        <rFont val="Arial"/>
        <family val="2"/>
      </rPr>
      <t>b</t>
    </r>
  </si>
  <si>
    <t>Pulsation associée à Fb</t>
  </si>
  <si>
    <t>Yamaha 3882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</si>
</sst>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0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7" xfId="0" applyNumberFormat="1" applyFont="1" applyBorder="1" applyAlignment="1">
      <alignment/>
    </xf>
    <xf numFmtId="164" fontId="0" fillId="33" borderId="0" xfId="0" applyNumberForma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33" borderId="14" xfId="0" applyNumberFormat="1" applyFill="1" applyBorder="1" applyAlignment="1">
      <alignment/>
    </xf>
    <xf numFmtId="2" fontId="0" fillId="0" borderId="16" xfId="0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5" fillId="0" borderId="16" xfId="0" applyNumberFormat="1" applyFont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5" fillId="0" borderId="18" xfId="0" applyNumberFormat="1" applyFont="1" applyBorder="1" applyAlignment="1">
      <alignment/>
    </xf>
    <xf numFmtId="2" fontId="0" fillId="34" borderId="19" xfId="0" applyNumberFormat="1" applyFill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5" zoomScaleNormal="125" zoomScalePageLayoutView="0" workbookViewId="0" topLeftCell="A1">
      <selection activeCell="B13" sqref="B13"/>
    </sheetView>
  </sheetViews>
  <sheetFormatPr defaultColWidth="11.57421875" defaultRowHeight="12.75"/>
  <cols>
    <col min="1" max="16384" width="11.57421875" style="1" customWidth="1"/>
  </cols>
  <sheetData>
    <row r="1" ht="15.75">
      <c r="A1" s="2" t="s">
        <v>0</v>
      </c>
    </row>
    <row r="2" ht="15.75">
      <c r="A2" s="2" t="s">
        <v>1</v>
      </c>
    </row>
    <row r="3" ht="12.75">
      <c r="A3" s="3" t="s">
        <v>2</v>
      </c>
    </row>
    <row r="4" ht="12.75">
      <c r="A4"/>
    </row>
    <row r="5" spans="1:4" ht="12.75">
      <c r="A5" s="32" t="s">
        <v>3</v>
      </c>
      <c r="B5" s="32"/>
      <c r="C5" s="32"/>
      <c r="D5" s="32"/>
    </row>
    <row r="6" spans="1:4" ht="12.75">
      <c r="A6" s="32" t="s">
        <v>4</v>
      </c>
      <c r="B6" s="32"/>
      <c r="C6" s="32"/>
      <c r="D6" s="32"/>
    </row>
    <row r="7" ht="12.75">
      <c r="A7" s="4"/>
    </row>
    <row r="8" ht="12.75">
      <c r="A8" s="4" t="s">
        <v>5</v>
      </c>
    </row>
    <row r="9" spans="1:4" ht="12.75">
      <c r="A9" s="5" t="s">
        <v>6</v>
      </c>
      <c r="B9" s="6">
        <v>341</v>
      </c>
      <c r="C9" s="7" t="s">
        <v>7</v>
      </c>
      <c r="D9" s="1" t="s">
        <v>8</v>
      </c>
    </row>
    <row r="11" ht="12.75">
      <c r="A11" s="4" t="s">
        <v>9</v>
      </c>
    </row>
    <row r="12" spans="1:4" ht="12.75">
      <c r="A12" s="8" t="s">
        <v>10</v>
      </c>
      <c r="B12" s="9" t="s">
        <v>70</v>
      </c>
      <c r="C12" s="10"/>
      <c r="D12" s="1" t="s">
        <v>11</v>
      </c>
    </row>
    <row r="13" spans="1:4" ht="12.75">
      <c r="A13" s="11" t="s">
        <v>12</v>
      </c>
      <c r="B13" s="12">
        <v>38</v>
      </c>
      <c r="C13" s="13" t="s">
        <v>13</v>
      </c>
      <c r="D13" s="1" t="s">
        <v>14</v>
      </c>
    </row>
    <row r="14" spans="1:4" ht="14.25">
      <c r="A14" s="11" t="s">
        <v>15</v>
      </c>
      <c r="B14" s="14">
        <v>829.58</v>
      </c>
      <c r="C14" s="13" t="s">
        <v>16</v>
      </c>
      <c r="D14" s="1" t="s">
        <v>17</v>
      </c>
    </row>
    <row r="15" spans="1:4" ht="12.75">
      <c r="A15" s="11" t="s">
        <v>18</v>
      </c>
      <c r="B15" s="12">
        <v>253.077</v>
      </c>
      <c r="C15" s="13" t="s">
        <v>19</v>
      </c>
      <c r="D15" s="1" t="s">
        <v>20</v>
      </c>
    </row>
    <row r="16" spans="1:4" ht="12.75">
      <c r="A16" s="11" t="s">
        <v>21</v>
      </c>
      <c r="B16" s="12">
        <v>0.16</v>
      </c>
      <c r="C16" s="13"/>
      <c r="D16" s="1" t="s">
        <v>22</v>
      </c>
    </row>
    <row r="17" spans="1:4" ht="12.75">
      <c r="A17" s="15" t="s">
        <v>23</v>
      </c>
      <c r="B17" s="16">
        <v>8.45</v>
      </c>
      <c r="C17" s="17"/>
      <c r="D17" s="1" t="s">
        <v>24</v>
      </c>
    </row>
    <row r="19" spans="1:2" ht="12.75">
      <c r="A19" s="18" t="s">
        <v>25</v>
      </c>
      <c r="B19" s="19"/>
    </row>
    <row r="20" spans="1:4" ht="12.75">
      <c r="A20" s="8" t="s">
        <v>26</v>
      </c>
      <c r="B20" s="20">
        <v>1</v>
      </c>
      <c r="C20" s="10"/>
      <c r="D20" s="1" t="s">
        <v>27</v>
      </c>
    </row>
    <row r="21" spans="1:4" ht="12.75">
      <c r="A21" s="21" t="s">
        <v>28</v>
      </c>
      <c r="B21" s="12">
        <v>20</v>
      </c>
      <c r="C21" s="13" t="s">
        <v>13</v>
      </c>
      <c r="D21" s="1" t="s">
        <v>29</v>
      </c>
    </row>
    <row r="22" spans="1:4" ht="12.75">
      <c r="A22" s="21" t="s">
        <v>30</v>
      </c>
      <c r="B22" s="22">
        <v>0.7</v>
      </c>
      <c r="C22" s="13"/>
      <c r="D22" s="1" t="s">
        <v>31</v>
      </c>
    </row>
    <row r="23" spans="1:4" ht="14.25">
      <c r="A23" s="23" t="s">
        <v>32</v>
      </c>
      <c r="B23" s="24">
        <v>850</v>
      </c>
      <c r="C23" s="17" t="s">
        <v>16</v>
      </c>
      <c r="D23" s="1" t="s">
        <v>33</v>
      </c>
    </row>
    <row r="25" ht="12.75">
      <c r="A25" s="4" t="s">
        <v>34</v>
      </c>
    </row>
    <row r="26" spans="1:4" ht="14.25">
      <c r="A26" s="8" t="s">
        <v>18</v>
      </c>
      <c r="B26" s="25">
        <f>B15/1000</f>
        <v>0.253077</v>
      </c>
      <c r="C26" s="10" t="s">
        <v>35</v>
      </c>
      <c r="D26" s="1" t="s">
        <v>36</v>
      </c>
    </row>
    <row r="27" spans="1:4" ht="12.75">
      <c r="A27" s="26" t="s">
        <v>37</v>
      </c>
      <c r="B27" s="27">
        <f>2*PI()*Fs</f>
        <v>238.76104167282426</v>
      </c>
      <c r="C27" s="13"/>
      <c r="D27" s="1" t="s">
        <v>38</v>
      </c>
    </row>
    <row r="28" spans="1:4" ht="12.75">
      <c r="A28" s="26" t="s">
        <v>39</v>
      </c>
      <c r="B28" s="27">
        <f>2*PI()*Fc</f>
        <v>125.66370614359172</v>
      </c>
      <c r="C28" s="13"/>
      <c r="D28" s="1" t="s">
        <v>40</v>
      </c>
    </row>
    <row r="29" spans="1:4" ht="12.75">
      <c r="A29" s="21" t="s">
        <v>41</v>
      </c>
      <c r="B29" s="27">
        <f>wp/2/PI()</f>
        <v>47.575043613587304</v>
      </c>
      <c r="C29" s="13" t="s">
        <v>13</v>
      </c>
      <c r="D29" s="1" t="s">
        <v>42</v>
      </c>
    </row>
    <row r="30" spans="1:9" ht="12.75">
      <c r="A30" s="26" t="s">
        <v>43</v>
      </c>
      <c r="B30" s="28">
        <f>SQRT(wc*Vas*Nb*ws^2/(T*C_*S0/10000))</f>
        <v>298.92281502131976</v>
      </c>
      <c r="C30" s="13"/>
      <c r="D30" s="1" t="s">
        <v>44</v>
      </c>
      <c r="I30"/>
    </row>
    <row r="31" spans="1:9" ht="12.75">
      <c r="A31" s="21" t="s">
        <v>45</v>
      </c>
      <c r="B31" s="28">
        <f>wc/T/wp</f>
        <v>0.6005549633015712</v>
      </c>
      <c r="C31" s="13"/>
      <c r="D31" s="1" t="s">
        <v>46</v>
      </c>
      <c r="I31"/>
    </row>
    <row r="32" spans="1:4" ht="12.75">
      <c r="A32" s="26" t="s">
        <v>47</v>
      </c>
      <c r="B32" s="27">
        <f>(wp/ws)^2-1</f>
        <v>0.5674409798024476</v>
      </c>
      <c r="C32" s="13"/>
      <c r="D32" s="1" t="s">
        <v>48</v>
      </c>
    </row>
    <row r="33" spans="1:4" ht="12.75">
      <c r="A33" s="21" t="s">
        <v>49</v>
      </c>
      <c r="B33" s="29">
        <f>Vas*Nb/alpha*1000</f>
        <v>445.9970446408502</v>
      </c>
      <c r="C33" s="13" t="s">
        <v>19</v>
      </c>
      <c r="D33" s="1" t="s">
        <v>50</v>
      </c>
    </row>
    <row r="34" spans="1:4" ht="12.75">
      <c r="A34" s="21" t="s">
        <v>51</v>
      </c>
      <c r="B34" s="27">
        <f>SQRT(alpha+1)*Qes</f>
        <v>0.20031597310984128</v>
      </c>
      <c r="C34" s="13"/>
      <c r="D34" s="1" t="s">
        <v>52</v>
      </c>
    </row>
    <row r="35" spans="1:4" ht="12.75">
      <c r="A35" s="21" t="s">
        <v>53</v>
      </c>
      <c r="B35" s="27">
        <v>10</v>
      </c>
      <c r="C35" s="13"/>
      <c r="D35" s="1" t="s">
        <v>54</v>
      </c>
    </row>
    <row r="36" spans="1:4" ht="12.75">
      <c r="A36" s="21" t="s">
        <v>55</v>
      </c>
      <c r="B36" s="27">
        <f>1/(1/Qp+1/Qep+1/Qmp)</f>
        <v>0.1479894232669333</v>
      </c>
      <c r="C36" s="13"/>
      <c r="D36" s="1" t="s">
        <v>56</v>
      </c>
    </row>
    <row r="37" spans="1:4" ht="12.75">
      <c r="A37" s="21" t="s">
        <v>57</v>
      </c>
      <c r="B37" s="27">
        <f>S0/(Sd*Nb)</f>
        <v>1.0246148653535523</v>
      </c>
      <c r="C37" s="13"/>
      <c r="D37" s="1" t="s">
        <v>58</v>
      </c>
    </row>
    <row r="38" spans="1:4" ht="12.75">
      <c r="A38" s="26" t="s">
        <v>59</v>
      </c>
      <c r="B38" s="27">
        <f>Qt^2/Qp/(Qep-Qt)*100</f>
        <v>69.6925723144991</v>
      </c>
      <c r="C38" s="13" t="s">
        <v>60</v>
      </c>
      <c r="D38" s="1" t="s">
        <v>61</v>
      </c>
    </row>
    <row r="39" spans="1:4" ht="12.75">
      <c r="A39" s="21" t="s">
        <v>62</v>
      </c>
      <c r="B39" s="29">
        <f>wh/2/PI()</f>
        <v>314.2740247832756</v>
      </c>
      <c r="C39" s="13" t="s">
        <v>13</v>
      </c>
      <c r="D39" s="1" t="s">
        <v>63</v>
      </c>
    </row>
    <row r="40" spans="1:4" ht="12.75">
      <c r="A40" s="21" t="s">
        <v>64</v>
      </c>
      <c r="B40" s="29">
        <f>wb/2/PI()</f>
        <v>7.201946697298869</v>
      </c>
      <c r="C40" s="13" t="s">
        <v>13</v>
      </c>
      <c r="D40" s="1" t="s">
        <v>65</v>
      </c>
    </row>
    <row r="41" spans="1:9" ht="12.75">
      <c r="A41" s="26" t="s">
        <v>66</v>
      </c>
      <c r="B41" s="28">
        <f>(wp+wp*SQRT(1-4*Qt^2))/2/Qt</f>
        <v>1974.6419349464702</v>
      </c>
      <c r="C41" s="13"/>
      <c r="D41" s="1" t="s">
        <v>67</v>
      </c>
      <c r="I41"/>
    </row>
    <row r="42" spans="1:4" ht="12.75">
      <c r="A42" s="30" t="s">
        <v>68</v>
      </c>
      <c r="B42" s="31">
        <f>wp^2/wh</f>
        <v>45.2511656715588</v>
      </c>
      <c r="C42" s="17"/>
      <c r="D42" s="1" t="s">
        <v>69</v>
      </c>
    </row>
  </sheetData>
  <sheetProtection selectLockedCells="1" selectUnlockedCells="1"/>
  <mergeCells count="2">
    <mergeCell ref="A5:D5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Roland</dc:creator>
  <cp:keywords/>
  <dc:description/>
  <cp:lastModifiedBy>Famille Roland</cp:lastModifiedBy>
  <dcterms:created xsi:type="dcterms:W3CDTF">2018-06-23T08:40:17Z</dcterms:created>
  <dcterms:modified xsi:type="dcterms:W3CDTF">2018-06-23T08:40:17Z</dcterms:modified>
  <cp:category/>
  <cp:version/>
  <cp:contentType/>
  <cp:contentStatus/>
</cp:coreProperties>
</file>